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50\"/>
    </mc:Choice>
  </mc:AlternateContent>
  <xr:revisionPtr revIDLastSave="0" documentId="13_ncr:1_{C4CA1033-BCD0-4FFC-95B6-19D3E0BE93DC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7-01" sheetId="3" r:id="rId3"/>
    <sheet name="ОСР 27-02-01" sheetId="4" r:id="rId4"/>
    <sheet name="ОСР 27-09-01" sheetId="5" r:id="rId5"/>
    <sheet name="ОСР 27-12-01" sheetId="6" r:id="rId6"/>
    <sheet name="ОСР 27-02-01(1)" sheetId="7" r:id="rId7"/>
    <sheet name="ОСР 27-09-01(1)" sheetId="8" r:id="rId8"/>
    <sheet name="ОСР 27-12-01(1)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2" l="1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<sst xmlns="http://schemas.openxmlformats.org/spreadsheetml/2006/main" count="356" uniqueCount="144">
  <si>
    <t>СВОДКА ЗАТРАТ</t>
  </si>
  <si>
    <t>P_0650</t>
  </si>
  <si>
    <t>(идентификатор инвестиционного проекта)</t>
  </si>
  <si>
    <t>Реконструкция КЛ-10кВ от ТП-РЛДЦ (ТП-2150005) до ТП-Прилесье (ТП-2150006) (кабель в земле) (двухцепная протяженностью 0,415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</si>
  <si>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</si>
  <si>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</si>
  <si>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</si>
  <si>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</si>
  <si>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</si>
  <si>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</si>
  <si>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</si>
  <si>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</si>
  <si>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</si>
  <si>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</si>
  <si>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</si>
  <si>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</si>
  <si>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</si>
  <si>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</si>
  <si>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</si>
  <si>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</si>
  <si>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</si>
  <si>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</si>
  <si>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</si>
  <si>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</si>
  <si>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</si>
  <si>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</si>
  <si>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</si>
  <si>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</si>
  <si>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</si>
  <si>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</si>
  <si>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</si>
  <si>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</si>
  <si>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</si>
  <si>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</si>
  <si>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</si>
  <si>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</si>
  <si>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</si>
  <si>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</si>
  <si>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</si>
  <si>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</si>
  <si>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</si>
  <si>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</si>
  <si>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</si>
  <si>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</si>
  <si>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</si>
  <si>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</si>
  <si>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</si>
  <si>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</si>
  <si>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</si>
  <si>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</si>
  <si>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</si>
  <si>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</si>
  <si>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</si>
  <si>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</si>
  <si>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</si>
  <si>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</si>
  <si>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</si>
  <si>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</si>
  <si>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</si>
  <si>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</si>
  <si>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</si>
  <si>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</si>
  <si>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</si>
  <si>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</si>
  <si>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</si>
  <si>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</si>
  <si>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ОСР-27-09-01</t>
  </si>
  <si>
    <t>Пусконаладочные работы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</si>
  <si>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</si>
  <si>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</si>
  <si>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</si>
  <si>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</si>
  <si>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</si>
  <si>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</si>
  <si>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</si>
  <si>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</si>
  <si>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</si>
  <si>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</si>
  <si>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</si>
  <si>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</si>
  <si>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</si>
  <si>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</si>
  <si>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</si>
  <si>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</si>
  <si>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</si>
  <si>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</si>
  <si>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</si>
  <si>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</si>
  <si>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</si>
  <si>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</si>
  <si>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</si>
  <si>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</si>
  <si>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27-07-01</t>
  </si>
  <si>
    <t>Наименование сметы</t>
  </si>
  <si>
    <t>Наименование локальных сметных расчетов (смет), затрат</t>
  </si>
  <si>
    <t>ЛС-27-2</t>
  </si>
  <si>
    <t>Итого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</si>
  <si>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</si>
  <si>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</si>
  <si>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</si>
  <si>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</si>
  <si>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</si>
  <si>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</si>
  <si>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</si>
  <si>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</si>
  <si>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КЛ-6 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</si>
  <si>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</si>
  <si>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</si>
  <si>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</si>
  <si>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</si>
  <si>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</si>
  <si>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</si>
  <si>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</si>
  <si>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</si>
  <si>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27-07-01</t>
  </si>
  <si>
    <t>Строительные работы</t>
  </si>
  <si>
    <t>Монтажные работы</t>
  </si>
  <si>
    <t>Оборудование</t>
  </si>
  <si>
    <t>Прочие</t>
  </si>
  <si>
    <t>Восстановление дорожного покрытия при прокладке кабельной линии (м.б вкл в любую КЛ)</t>
  </si>
  <si>
    <t>км2</t>
  </si>
  <si>
    <t>ОСР 27-02-01</t>
  </si>
  <si>
    <t>ГНБ трубой 160</t>
  </si>
  <si>
    <t>км</t>
  </si>
  <si>
    <t>ОСР 27-09-01</t>
  </si>
  <si>
    <t>Реконструкция КЛ одноцепная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</si>
  <si>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</si>
  <si>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</si>
  <si>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</si>
  <si>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</si>
  <si>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</si>
  <si>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</si>
  <si>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</si>
  <si>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</si>
  <si>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</si>
  <si>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</si>
  <si>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</si>
  <si>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</si>
  <si>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</si>
  <si>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</si>
  <si>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Кабель силовой с алюминиевыми жилами АПвПу 3х120мк</t>
  </si>
  <si>
    <t>ФСБЦ-21.1.07.02-1164</t>
  </si>
  <si>
    <t>Труба полиэтиленовая толстостенная гладкая 110*8,1мм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</si>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</sst>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1"/>
      <name val="Arial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2" fillId="0" borderId="0" xfId="4"/>
    <xf numFmtId="172" fontId="10" fillId="0" borderId="0" xfId="0" applyNumberFormat="1" applyFont="1" applyAlignment="1">
      <alignment horizontal="left" vertical="center"/>
    </xf>
    <xf numFmtId="0" fontId="14" fillId="0" borderId="1" xfId="3" applyFont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4" fillId="0" borderId="1" xfId="3" applyFont="1" applyBorder="1" applyAlignment="1">
      <alignment horizontal="left" vertical="center" wrapText="1"/>
    </xf>
    <xf numFmtId="168" fontId="14" fillId="0" borderId="1" xfId="3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center" vertical="center" wrapText="1"/>
    </xf>
    <xf numFmtId="173" fontId="14" fillId="0" borderId="1" xfId="3" applyNumberFormat="1" applyFont="1" applyBorder="1" applyAlignment="1">
      <alignment vertical="center" wrapText="1"/>
    </xf>
    <xf numFmtId="173" fontId="15" fillId="0" borderId="0" xfId="4" applyNumberFormat="1" applyFont="1" applyAlignment="1">
      <alignment vertical="center"/>
    </xf>
    <xf numFmtId="0" fontId="14" fillId="2" borderId="0" xfId="4" applyFont="1" applyFill="1" applyAlignment="1">
      <alignment horizontal="center" vertical="center" wrapText="1"/>
    </xf>
    <xf numFmtId="0" fontId="14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4" fillId="0" borderId="1" xfId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70" fontId="15" fillId="0" borderId="0" xfId="4" applyNumberFormat="1" applyFont="1" applyAlignment="1">
      <alignment vertical="center"/>
    </xf>
    <xf numFmtId="175" fontId="15" fillId="0" borderId="0" xfId="4" applyNumberFormat="1" applyFont="1" applyAlignment="1">
      <alignment vertical="center"/>
    </xf>
    <xf numFmtId="176" fontId="14" fillId="0" borderId="1" xfId="1" applyNumberFormat="1" applyFont="1" applyFill="1" applyBorder="1" applyAlignment="1">
      <alignment vertical="center" wrapText="1"/>
    </xf>
    <xf numFmtId="177" fontId="17" fillId="0" borderId="0" xfId="4" applyNumberFormat="1" applyFont="1" applyAlignment="1">
      <alignment vertical="center"/>
    </xf>
    <xf numFmtId="10" fontId="15" fillId="0" borderId="0" xfId="2" applyNumberFormat="1" applyFont="1" applyFill="1" applyAlignment="1">
      <alignment vertical="center"/>
    </xf>
    <xf numFmtId="0" fontId="14" fillId="2" borderId="0" xfId="3" applyFont="1" applyFill="1" applyAlignment="1">
      <alignment horizontal="right" vertical="center"/>
    </xf>
    <xf numFmtId="173" fontId="15" fillId="0" borderId="0" xfId="5" applyNumberFormat="1" applyFont="1" applyAlignment="1">
      <alignment vertical="center"/>
    </xf>
    <xf numFmtId="177" fontId="17" fillId="0" borderId="0" xfId="5" applyNumberFormat="1" applyFont="1" applyAlignment="1">
      <alignment vertical="center"/>
    </xf>
    <xf numFmtId="2" fontId="12" fillId="3" borderId="0" xfId="4" applyNumberFormat="1" applyFill="1"/>
    <xf numFmtId="0" fontId="14" fillId="0" borderId="1" xfId="1" applyNumberFormat="1" applyFont="1" applyFill="1" applyBorder="1" applyAlignment="1">
      <alignment vertical="center" wrapText="1"/>
    </xf>
    <xf numFmtId="170" fontId="17" fillId="0" borderId="0" xfId="3" applyNumberFormat="1" applyFont="1" applyAlignment="1">
      <alignment horizontal="left" vertical="center"/>
    </xf>
    <xf numFmtId="0" fontId="15" fillId="0" borderId="0" xfId="3" applyFont="1" applyAlignment="1">
      <alignment horizontal="left" vertical="center"/>
    </xf>
    <xf numFmtId="170" fontId="17" fillId="0" borderId="0" xfId="4" applyNumberFormat="1" applyFont="1" applyAlignment="1">
      <alignment vertical="center"/>
    </xf>
    <xf numFmtId="168" fontId="15" fillId="0" borderId="0" xfId="4" applyNumberFormat="1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6" fontId="14" fillId="0" borderId="1" xfId="1" applyNumberFormat="1" applyFont="1" applyFill="1" applyBorder="1" applyAlignment="1">
      <alignment horizontal="center" vertical="center" wrapText="1"/>
    </xf>
    <xf numFmtId="0" fontId="15" fillId="0" borderId="0" xfId="5" applyFont="1" applyAlignment="1">
      <alignment vertical="center"/>
    </xf>
    <xf numFmtId="0" fontId="17" fillId="0" borderId="0" xfId="5" applyFont="1" applyAlignment="1">
      <alignment vertical="center"/>
    </xf>
    <xf numFmtId="178" fontId="15" fillId="0" borderId="0" xfId="4" applyNumberFormat="1" applyFont="1" applyAlignment="1">
      <alignment vertical="center"/>
    </xf>
    <xf numFmtId="0" fontId="14" fillId="0" borderId="0" xfId="3" applyFont="1" applyAlignment="1">
      <alignment horizontal="left" vertical="center"/>
    </xf>
    <xf numFmtId="177" fontId="15" fillId="0" borderId="0" xfId="4" applyNumberFormat="1" applyFont="1" applyAlignment="1">
      <alignment vertical="center"/>
    </xf>
    <xf numFmtId="2" fontId="14" fillId="2" borderId="0" xfId="4" applyNumberFormat="1" applyFont="1" applyFill="1" applyAlignment="1">
      <alignment horizontal="center" vertical="center"/>
    </xf>
    <xf numFmtId="164" fontId="14" fillId="2" borderId="0" xfId="1" applyFont="1" applyFill="1" applyAlignment="1">
      <alignment horizontal="center" vertical="center"/>
    </xf>
    <xf numFmtId="179" fontId="14" fillId="2" borderId="0" xfId="1" applyNumberFormat="1" applyFont="1" applyFill="1" applyAlignment="1">
      <alignment horizontal="center" vertical="center"/>
    </xf>
    <xf numFmtId="178" fontId="15" fillId="0" borderId="0" xfId="5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6" fillId="0" borderId="1" xfId="1" applyNumberFormat="1" applyFont="1" applyFill="1" applyBorder="1" applyAlignment="1">
      <alignment horizontal="left" vertical="center" wrapText="1" indent="17"/>
    </xf>
  </cellXfs>
  <cellStyles count="6">
    <cellStyle name="Normal" xfId="3" xr:uid="{00000000-0005-0000-0000-000031000000}"/>
    <cellStyle name="Обычный" xfId="0" builtinId="0"/>
    <cellStyle name="Обычный 2" xfId="4" xr:uid="{00000000-0005-0000-0000-000032000000}"/>
    <cellStyle name="Обычный 2 2" xfId="5" xr:uid="{00000000-0005-0000-0000-000033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8.109375" customWidth="1"/>
    <col min="9" max="9" width="16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50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9" t="s">
        <v>0</v>
      </c>
      <c r="B12" s="89"/>
      <c r="C12" s="89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90" t="s">
        <v>1</v>
      </c>
      <c r="B16" s="90"/>
      <c r="C16" s="90"/>
    </row>
    <row r="17" spans="1:9" ht="15.9" customHeight="1">
      <c r="A17" s="91" t="s">
        <v>2</v>
      </c>
      <c r="B17" s="91"/>
      <c r="C17" s="91"/>
    </row>
    <row r="18" spans="1:9" ht="15.9" customHeight="1">
      <c r="A18" s="24"/>
      <c r="B18" s="24"/>
      <c r="C18" s="24"/>
    </row>
    <row r="19" spans="1:9" ht="72" customHeight="1">
      <c r="A19" s="92" t="s">
        <v>3</v>
      </c>
      <c r="B19" s="92"/>
      <c r="C19" s="92"/>
    </row>
    <row r="20" spans="1:9" ht="15.9" customHeight="1">
      <c r="A20" s="91" t="s">
        <v>4</v>
      </c>
      <c r="B20" s="91"/>
      <c r="C20" s="91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1" t="s">
        <v>5</v>
      </c>
      <c r="B23" s="51" t="s">
        <v>6</v>
      </c>
      <c r="C23" s="51" t="s">
        <v>7</v>
      </c>
      <c r="D23" s="52"/>
      <c r="E23" s="52"/>
      <c r="F23" s="52"/>
      <c r="G23" s="53"/>
      <c r="H23" s="53"/>
      <c r="I23" s="53"/>
    </row>
    <row r="24" spans="1:9" ht="15.9" customHeight="1">
      <c r="A24" s="51">
        <v>1</v>
      </c>
      <c r="B24" s="51">
        <v>2</v>
      </c>
      <c r="C24" s="51">
        <v>3</v>
      </c>
      <c r="D24" s="52"/>
      <c r="E24" s="52"/>
      <c r="F24" s="52"/>
      <c r="G24" s="53"/>
      <c r="H24" s="53"/>
      <c r="I24" s="53"/>
    </row>
    <row r="25" spans="1:9" ht="17.100000000000001" customHeight="1">
      <c r="A25" s="93" t="s">
        <v>8</v>
      </c>
      <c r="B25" s="94"/>
      <c r="C25" s="95"/>
      <c r="D25" s="52"/>
      <c r="E25" s="52"/>
      <c r="F25" s="52"/>
      <c r="G25" s="53"/>
      <c r="H25" s="53"/>
      <c r="I25" s="53"/>
    </row>
    <row r="26" spans="1:9" ht="17.100000000000001" customHeight="1">
      <c r="A26" s="51">
        <v>1</v>
      </c>
      <c r="B26" s="54" t="s">
        <v>9</v>
      </c>
      <c r="C26" s="55"/>
      <c r="D26" s="52"/>
      <c r="E26" s="52"/>
      <c r="F26" s="52"/>
      <c r="G26" s="53"/>
      <c r="H26" s="53" t="s">
        <v>10</v>
      </c>
      <c r="I26" s="53"/>
    </row>
    <row r="27" spans="1:9" ht="17.100000000000001" customHeight="1">
      <c r="A27" s="56" t="s">
        <v>11</v>
      </c>
      <c r="B27" s="54" t="s">
        <v>12</v>
      </c>
      <c r="C27" s="57">
        <v>0</v>
      </c>
      <c r="D27" s="58"/>
      <c r="E27" s="58"/>
      <c r="F27" s="58"/>
      <c r="G27" s="59" t="s">
        <v>13</v>
      </c>
      <c r="H27" s="59" t="s">
        <v>14</v>
      </c>
      <c r="I27" s="59" t="s">
        <v>15</v>
      </c>
    </row>
    <row r="28" spans="1:9" ht="17.100000000000001" customHeight="1">
      <c r="A28" s="56" t="s">
        <v>16</v>
      </c>
      <c r="B28" s="54" t="s">
        <v>17</v>
      </c>
      <c r="C28" s="57">
        <v>0</v>
      </c>
      <c r="D28" s="58"/>
      <c r="E28" s="58"/>
      <c r="F28" s="58"/>
      <c r="G28" s="60">
        <v>2019</v>
      </c>
      <c r="H28" s="61">
        <v>106.826398641827</v>
      </c>
      <c r="I28" s="85"/>
    </row>
    <row r="29" spans="1:9" ht="17.100000000000001" customHeight="1">
      <c r="A29" s="56" t="s">
        <v>18</v>
      </c>
      <c r="B29" s="54" t="s">
        <v>19</v>
      </c>
      <c r="C29" s="62">
        <f>ССР!G59*1.2</f>
        <v>352.26197702422797</v>
      </c>
      <c r="D29" s="58"/>
      <c r="E29" s="58"/>
      <c r="F29" s="58"/>
      <c r="G29" s="60">
        <v>2020</v>
      </c>
      <c r="H29" s="61">
        <v>105.561885224957</v>
      </c>
      <c r="I29" s="85"/>
    </row>
    <row r="30" spans="1:9" ht="17.100000000000001" customHeight="1">
      <c r="A30" s="51">
        <v>2</v>
      </c>
      <c r="B30" s="54" t="s">
        <v>20</v>
      </c>
      <c r="C30" s="62">
        <f>C27+C28+C29</f>
        <v>352.26197702422797</v>
      </c>
      <c r="D30" s="63"/>
      <c r="E30" s="64"/>
      <c r="F30" s="65"/>
      <c r="G30" s="60">
        <v>2021</v>
      </c>
      <c r="H30" s="61">
        <v>104.9354</v>
      </c>
      <c r="I30" s="85"/>
    </row>
    <row r="31" spans="1:9" ht="17.100000000000001" customHeight="1">
      <c r="A31" s="56" t="s">
        <v>21</v>
      </c>
      <c r="B31" s="54" t="s">
        <v>22</v>
      </c>
      <c r="C31" s="62">
        <f>C30-ROUND(C30/1.2,5)</f>
        <v>58.710327024228</v>
      </c>
      <c r="D31" s="58"/>
      <c r="E31" s="64"/>
      <c r="F31" s="58"/>
      <c r="G31" s="60">
        <v>2022</v>
      </c>
      <c r="H31" s="61">
        <v>114.63142733059399</v>
      </c>
      <c r="I31" s="86"/>
    </row>
    <row r="32" spans="1:9" ht="15.6">
      <c r="A32" s="51">
        <v>3</v>
      </c>
      <c r="B32" s="54" t="s">
        <v>23</v>
      </c>
      <c r="C32" s="66">
        <f>C30*I38</f>
        <v>408.62118090806501</v>
      </c>
      <c r="D32" s="58"/>
      <c r="E32" s="67"/>
      <c r="F32" s="68"/>
      <c r="G32" s="69">
        <v>2023</v>
      </c>
      <c r="H32" s="61">
        <v>109.096466260827</v>
      </c>
      <c r="I32" s="86"/>
    </row>
    <row r="33" spans="1:9" s="49" customFormat="1" ht="15.6">
      <c r="A33" s="51"/>
      <c r="B33" s="54" t="s">
        <v>24</v>
      </c>
      <c r="C33" s="62">
        <v>0.76</v>
      </c>
      <c r="D33" s="70"/>
      <c r="E33" s="71"/>
      <c r="F33" s="68"/>
      <c r="G33" s="69"/>
      <c r="H33" s="72"/>
      <c r="I33" s="86"/>
    </row>
    <row r="34" spans="1:9" s="49" customFormat="1" ht="15.6">
      <c r="A34" s="51"/>
      <c r="B34" s="54" t="s">
        <v>25</v>
      </c>
      <c r="C34" s="73">
        <f>ROUND(C32*C33,5)</f>
        <v>310.5521</v>
      </c>
      <c r="D34" s="70"/>
      <c r="E34" s="71"/>
      <c r="F34" s="68"/>
      <c r="G34" s="69"/>
      <c r="H34" s="72"/>
      <c r="I34" s="86"/>
    </row>
    <row r="35" spans="1:9" ht="15.6">
      <c r="A35" s="93" t="s">
        <v>26</v>
      </c>
      <c r="B35" s="94"/>
      <c r="C35" s="95"/>
      <c r="D35" s="52"/>
      <c r="E35" s="74"/>
      <c r="F35" s="75"/>
      <c r="G35" s="60">
        <v>2024</v>
      </c>
      <c r="H35" s="61">
        <v>109.113503262205</v>
      </c>
      <c r="I35" s="86"/>
    </row>
    <row r="36" spans="1:9" ht="15.6">
      <c r="A36" s="51">
        <v>1</v>
      </c>
      <c r="B36" s="54" t="s">
        <v>9</v>
      </c>
      <c r="C36" s="55"/>
      <c r="D36" s="52"/>
      <c r="E36" s="76"/>
      <c r="F36" s="77"/>
      <c r="G36" s="60">
        <v>2025</v>
      </c>
      <c r="H36" s="61">
        <v>107.81631706396399</v>
      </c>
      <c r="I36" s="87">
        <f>(H36+100)/200</f>
        <v>1.0390815853198201</v>
      </c>
    </row>
    <row r="37" spans="1:9" ht="15.6">
      <c r="A37" s="56" t="s">
        <v>11</v>
      </c>
      <c r="B37" s="54" t="s">
        <v>12</v>
      </c>
      <c r="C37" s="78">
        <f>ССР!D68+ССР!E68</f>
        <v>19595.181008858901</v>
      </c>
      <c r="D37" s="58"/>
      <c r="E37" s="76"/>
      <c r="F37" s="58"/>
      <c r="G37" s="60">
        <v>2026</v>
      </c>
      <c r="H37" s="61">
        <v>105.262896868962</v>
      </c>
      <c r="I37" s="87">
        <f>(H37+100)/200*H36/100</f>
        <v>1.1065344785145901</v>
      </c>
    </row>
    <row r="38" spans="1:9" ht="15.6">
      <c r="A38" s="56" t="s">
        <v>16</v>
      </c>
      <c r="B38" s="54" t="s">
        <v>17</v>
      </c>
      <c r="C38" s="78">
        <f>ССР!F68</f>
        <v>0</v>
      </c>
      <c r="D38" s="58"/>
      <c r="E38" s="76"/>
      <c r="F38" s="58"/>
      <c r="G38" s="60">
        <v>2027</v>
      </c>
      <c r="H38" s="61">
        <v>104.420897989339</v>
      </c>
      <c r="I38" s="87">
        <f>(H38+100)/200*H37/100*H36/100</f>
        <v>1.1599922999352299</v>
      </c>
    </row>
    <row r="39" spans="1:9" ht="15.6">
      <c r="A39" s="56" t="s">
        <v>18</v>
      </c>
      <c r="B39" s="54" t="s">
        <v>19</v>
      </c>
      <c r="C39" s="78">
        <f>ССР!G68-'Сводка затрат'!C29</f>
        <v>119.57980627415699</v>
      </c>
      <c r="D39" s="58"/>
      <c r="E39" s="76"/>
      <c r="F39" s="58"/>
      <c r="G39" s="60">
        <v>2028</v>
      </c>
      <c r="H39" s="61">
        <v>104.420897989339</v>
      </c>
      <c r="I39" s="87">
        <f>(H39+100)/200*H38/100*H37/100*H36/100</f>
        <v>1.2112743761995599</v>
      </c>
    </row>
    <row r="40" spans="1:9" ht="15.6">
      <c r="A40" s="51">
        <v>2</v>
      </c>
      <c r="B40" s="54" t="s">
        <v>20</v>
      </c>
      <c r="C40" s="78">
        <f>C37+C38+C39</f>
        <v>19714.760815132999</v>
      </c>
      <c r="D40" s="63"/>
      <c r="E40" s="67"/>
      <c r="F40" s="68"/>
      <c r="G40" s="60">
        <v>2029</v>
      </c>
      <c r="H40" s="61">
        <v>104.420897989339</v>
      </c>
      <c r="I40" s="87">
        <f>(H40+100)/200*H39/100*H38/100*H37/100*H36/100</f>
        <v>1.26482358074235</v>
      </c>
    </row>
    <row r="41" spans="1:9" ht="15.6">
      <c r="A41" s="56" t="s">
        <v>21</v>
      </c>
      <c r="B41" s="54" t="s">
        <v>22</v>
      </c>
      <c r="C41" s="62">
        <f>C40-ROUND(C40/1.2,5)</f>
        <v>3285.7934651330402</v>
      </c>
      <c r="D41" s="58"/>
      <c r="E41" s="76"/>
      <c r="F41" s="58"/>
      <c r="G41" s="52"/>
      <c r="H41" s="52"/>
      <c r="I41" s="52"/>
    </row>
    <row r="42" spans="1:9" ht="15.6">
      <c r="A42" s="51">
        <v>3</v>
      </c>
      <c r="B42" s="54" t="s">
        <v>23</v>
      </c>
      <c r="C42" s="79">
        <f>C40*I39</f>
        <v>23879.9846082738</v>
      </c>
      <c r="D42" s="58"/>
      <c r="E42" s="67"/>
      <c r="F42" s="68"/>
      <c r="G42" s="52"/>
      <c r="H42" s="52"/>
      <c r="I42" s="52"/>
    </row>
    <row r="43" spans="1:9" s="49" customFormat="1" ht="15.6">
      <c r="A43" s="51"/>
      <c r="B43" s="54" t="s">
        <v>24</v>
      </c>
      <c r="C43" s="62">
        <f>C33</f>
        <v>0.76</v>
      </c>
      <c r="D43" s="70"/>
      <c r="E43" s="71"/>
      <c r="F43" s="68"/>
      <c r="G43" s="80"/>
      <c r="H43" s="80"/>
      <c r="I43" s="80"/>
    </row>
    <row r="44" spans="1:9" s="49" customFormat="1" ht="15.6">
      <c r="A44" s="51"/>
      <c r="B44" s="54" t="s">
        <v>25</v>
      </c>
      <c r="C44" s="62">
        <f>ROUND(C42*C43,5)</f>
        <v>18148.7883</v>
      </c>
      <c r="D44" s="70"/>
      <c r="E44" s="71"/>
      <c r="F44" s="68"/>
      <c r="G44" s="80"/>
      <c r="H44" s="80"/>
      <c r="I44" s="80"/>
    </row>
    <row r="45" spans="1:9" s="49" customFormat="1" ht="15.6">
      <c r="A45" s="51"/>
      <c r="B45" s="54"/>
      <c r="C45" s="78"/>
      <c r="D45" s="70"/>
      <c r="E45" s="81"/>
      <c r="F45" s="70"/>
      <c r="G45" s="80"/>
      <c r="H45" s="80"/>
      <c r="I45" s="80"/>
    </row>
    <row r="46" spans="1:9" s="49" customFormat="1" ht="15.6">
      <c r="A46" s="51"/>
      <c r="B46" s="54" t="s">
        <v>27</v>
      </c>
      <c r="C46" s="110">
        <f>C34+C44</f>
        <v>18459.340400000001</v>
      </c>
      <c r="D46" s="70"/>
      <c r="E46" s="71"/>
      <c r="F46" s="68"/>
      <c r="G46" s="80"/>
      <c r="H46" s="80"/>
      <c r="I46" s="88"/>
    </row>
    <row r="47" spans="1:9" ht="15.6">
      <c r="A47" s="53"/>
      <c r="B47" s="53"/>
      <c r="C47" s="53"/>
      <c r="D47" s="82"/>
      <c r="E47" s="52"/>
      <c r="F47" s="77"/>
      <c r="G47" s="52"/>
      <c r="H47" s="52"/>
      <c r="I47" s="52"/>
    </row>
    <row r="48" spans="1:9" ht="15.6">
      <c r="A48" s="83" t="s">
        <v>28</v>
      </c>
      <c r="B48" s="53"/>
      <c r="C48" s="53"/>
      <c r="D48" s="58"/>
      <c r="E48" s="84"/>
      <c r="F48" s="52"/>
      <c r="G48" s="52"/>
      <c r="H48" s="52"/>
      <c r="I48" s="52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6"/>
  <sheetViews>
    <sheetView zoomScale="75" zoomScaleNormal="75"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106</v>
      </c>
      <c r="B1" s="10" t="s">
        <v>107</v>
      </c>
      <c r="C1" s="10" t="s">
        <v>108</v>
      </c>
      <c r="D1" s="10" t="s">
        <v>109</v>
      </c>
      <c r="E1" s="10" t="s">
        <v>110</v>
      </c>
      <c r="F1" s="10" t="s">
        <v>111</v>
      </c>
      <c r="G1" s="10" t="s">
        <v>112</v>
      </c>
      <c r="H1" s="10" t="s">
        <v>113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0" t="s">
        <v>55</v>
      </c>
      <c r="B3" s="101"/>
      <c r="C3" s="11"/>
      <c r="D3" s="12">
        <v>10054.707115843001</v>
      </c>
      <c r="E3" s="13"/>
      <c r="F3" s="13"/>
      <c r="G3" s="13"/>
      <c r="H3" s="14"/>
    </row>
    <row r="4" spans="1:8">
      <c r="A4" s="106" t="s">
        <v>114</v>
      </c>
      <c r="B4" s="15" t="s">
        <v>115</v>
      </c>
      <c r="C4" s="11"/>
      <c r="D4" s="12">
        <v>10054.707115843001</v>
      </c>
      <c r="E4" s="13"/>
      <c r="F4" s="13"/>
      <c r="G4" s="13"/>
      <c r="H4" s="14"/>
    </row>
    <row r="5" spans="1:8">
      <c r="A5" s="106"/>
      <c r="B5" s="15" t="s">
        <v>116</v>
      </c>
      <c r="C5" s="10"/>
      <c r="D5" s="12">
        <v>0</v>
      </c>
      <c r="E5" s="13"/>
      <c r="F5" s="13"/>
      <c r="G5" s="13"/>
      <c r="H5" s="16"/>
    </row>
    <row r="6" spans="1:8">
      <c r="A6" s="107"/>
      <c r="B6" s="15" t="s">
        <v>117</v>
      </c>
      <c r="C6" s="10"/>
      <c r="D6" s="12">
        <v>0</v>
      </c>
      <c r="E6" s="13"/>
      <c r="F6" s="13"/>
      <c r="G6" s="13"/>
      <c r="H6" s="16"/>
    </row>
    <row r="7" spans="1:8">
      <c r="A7" s="107"/>
      <c r="B7" s="15" t="s">
        <v>118</v>
      </c>
      <c r="C7" s="10"/>
      <c r="D7" s="12">
        <v>0</v>
      </c>
      <c r="E7" s="13"/>
      <c r="F7" s="13"/>
      <c r="G7" s="13"/>
      <c r="H7" s="16"/>
    </row>
    <row r="8" spans="1:8">
      <c r="A8" s="102" t="s">
        <v>55</v>
      </c>
      <c r="B8" s="103"/>
      <c r="C8" s="106" t="s">
        <v>119</v>
      </c>
      <c r="D8" s="17">
        <v>10054.707115843001</v>
      </c>
      <c r="E8" s="13">
        <v>8.3000000000000001E-4</v>
      </c>
      <c r="F8" s="13" t="s">
        <v>120</v>
      </c>
      <c r="G8" s="17">
        <v>12114104.958846999</v>
      </c>
      <c r="H8" s="16"/>
    </row>
    <row r="9" spans="1:8">
      <c r="A9" s="108">
        <v>1</v>
      </c>
      <c r="B9" s="15" t="s">
        <v>115</v>
      </c>
      <c r="C9" s="106"/>
      <c r="D9" s="17">
        <v>10054.707115843001</v>
      </c>
      <c r="E9" s="13"/>
      <c r="F9" s="13"/>
      <c r="G9" s="13"/>
      <c r="H9" s="107" t="s">
        <v>43</v>
      </c>
    </row>
    <row r="10" spans="1:8">
      <c r="A10" s="106"/>
      <c r="B10" s="15" t="s">
        <v>116</v>
      </c>
      <c r="C10" s="106"/>
      <c r="D10" s="17">
        <v>0</v>
      </c>
      <c r="E10" s="13"/>
      <c r="F10" s="13"/>
      <c r="G10" s="13"/>
      <c r="H10" s="107"/>
    </row>
    <row r="11" spans="1:8">
      <c r="A11" s="106"/>
      <c r="B11" s="15" t="s">
        <v>117</v>
      </c>
      <c r="C11" s="106"/>
      <c r="D11" s="17">
        <v>0</v>
      </c>
      <c r="E11" s="13"/>
      <c r="F11" s="13"/>
      <c r="G11" s="13"/>
      <c r="H11" s="107"/>
    </row>
    <row r="12" spans="1:8">
      <c r="A12" s="106"/>
      <c r="B12" s="15" t="s">
        <v>118</v>
      </c>
      <c r="C12" s="106"/>
      <c r="D12" s="17">
        <v>0</v>
      </c>
      <c r="E12" s="13"/>
      <c r="F12" s="13"/>
      <c r="G12" s="13"/>
      <c r="H12" s="107"/>
    </row>
    <row r="13" spans="1:8" ht="24.6">
      <c r="A13" s="104" t="s">
        <v>98</v>
      </c>
      <c r="B13" s="101"/>
      <c r="C13" s="10"/>
      <c r="D13" s="12">
        <v>966.03709963401002</v>
      </c>
      <c r="E13" s="13"/>
      <c r="F13" s="13"/>
      <c r="G13" s="13"/>
      <c r="H13" s="16"/>
    </row>
    <row r="14" spans="1:8">
      <c r="A14" s="106" t="s">
        <v>121</v>
      </c>
      <c r="B14" s="15" t="s">
        <v>115</v>
      </c>
      <c r="C14" s="10"/>
      <c r="D14" s="12">
        <v>904.44326507788003</v>
      </c>
      <c r="E14" s="13"/>
      <c r="F14" s="13"/>
      <c r="G14" s="13"/>
      <c r="H14" s="16"/>
    </row>
    <row r="15" spans="1:8">
      <c r="A15" s="106"/>
      <c r="B15" s="15" t="s">
        <v>116</v>
      </c>
      <c r="C15" s="10"/>
      <c r="D15" s="12">
        <v>61.593834556122999</v>
      </c>
      <c r="E15" s="13"/>
      <c r="F15" s="13"/>
      <c r="G15" s="13"/>
      <c r="H15" s="16"/>
    </row>
    <row r="16" spans="1:8">
      <c r="A16" s="106"/>
      <c r="B16" s="15" t="s">
        <v>117</v>
      </c>
      <c r="C16" s="10"/>
      <c r="D16" s="12">
        <v>0</v>
      </c>
      <c r="E16" s="13"/>
      <c r="F16" s="13"/>
      <c r="G16" s="13"/>
      <c r="H16" s="16"/>
    </row>
    <row r="17" spans="1:8">
      <c r="A17" s="106"/>
      <c r="B17" s="15" t="s">
        <v>118</v>
      </c>
      <c r="C17" s="10"/>
      <c r="D17" s="12">
        <v>0</v>
      </c>
      <c r="E17" s="13"/>
      <c r="F17" s="13"/>
      <c r="G17" s="13"/>
      <c r="H17" s="16"/>
    </row>
    <row r="18" spans="1:8">
      <c r="A18" s="102" t="s">
        <v>100</v>
      </c>
      <c r="B18" s="103"/>
      <c r="C18" s="106" t="s">
        <v>122</v>
      </c>
      <c r="D18" s="17">
        <v>966.03709963401002</v>
      </c>
      <c r="E18" s="13">
        <v>0.105</v>
      </c>
      <c r="F18" s="13" t="s">
        <v>123</v>
      </c>
      <c r="G18" s="17">
        <v>9200.3533298476996</v>
      </c>
      <c r="H18" s="16"/>
    </row>
    <row r="19" spans="1:8">
      <c r="A19" s="108">
        <v>1</v>
      </c>
      <c r="B19" s="15" t="s">
        <v>115</v>
      </c>
      <c r="C19" s="106"/>
      <c r="D19" s="17">
        <v>904.44326507788003</v>
      </c>
      <c r="E19" s="13"/>
      <c r="F19" s="13"/>
      <c r="G19" s="13"/>
      <c r="H19" s="107" t="s">
        <v>43</v>
      </c>
    </row>
    <row r="20" spans="1:8">
      <c r="A20" s="106"/>
      <c r="B20" s="15" t="s">
        <v>116</v>
      </c>
      <c r="C20" s="106"/>
      <c r="D20" s="17">
        <v>61.593834556122999</v>
      </c>
      <c r="E20" s="13"/>
      <c r="F20" s="13"/>
      <c r="G20" s="13"/>
      <c r="H20" s="107"/>
    </row>
    <row r="21" spans="1:8">
      <c r="A21" s="106"/>
      <c r="B21" s="15" t="s">
        <v>117</v>
      </c>
      <c r="C21" s="106"/>
      <c r="D21" s="17">
        <v>0</v>
      </c>
      <c r="E21" s="13"/>
      <c r="F21" s="13"/>
      <c r="G21" s="13"/>
      <c r="H21" s="107"/>
    </row>
    <row r="22" spans="1:8">
      <c r="A22" s="106"/>
      <c r="B22" s="15" t="s">
        <v>118</v>
      </c>
      <c r="C22" s="106"/>
      <c r="D22" s="17">
        <v>0</v>
      </c>
      <c r="E22" s="13"/>
      <c r="F22" s="13"/>
      <c r="G22" s="13"/>
      <c r="H22" s="107"/>
    </row>
    <row r="23" spans="1:8" ht="24.6">
      <c r="A23" s="104" t="s">
        <v>67</v>
      </c>
      <c r="B23" s="101"/>
      <c r="C23" s="10"/>
      <c r="D23" s="12">
        <v>15.485581728498</v>
      </c>
      <c r="E23" s="13"/>
      <c r="F23" s="13"/>
      <c r="G23" s="13"/>
      <c r="H23" s="16"/>
    </row>
    <row r="24" spans="1:8">
      <c r="A24" s="106" t="s">
        <v>124</v>
      </c>
      <c r="B24" s="15" t="s">
        <v>115</v>
      </c>
      <c r="C24" s="10"/>
      <c r="D24" s="12">
        <v>0</v>
      </c>
      <c r="E24" s="13"/>
      <c r="F24" s="13"/>
      <c r="G24" s="13"/>
      <c r="H24" s="16"/>
    </row>
    <row r="25" spans="1:8">
      <c r="A25" s="106"/>
      <c r="B25" s="15" t="s">
        <v>116</v>
      </c>
      <c r="C25" s="10"/>
      <c r="D25" s="12">
        <v>0</v>
      </c>
      <c r="E25" s="13"/>
      <c r="F25" s="13"/>
      <c r="G25" s="13"/>
      <c r="H25" s="16"/>
    </row>
    <row r="26" spans="1:8">
      <c r="A26" s="106"/>
      <c r="B26" s="15" t="s">
        <v>117</v>
      </c>
      <c r="C26" s="10"/>
      <c r="D26" s="12">
        <v>0</v>
      </c>
      <c r="E26" s="13"/>
      <c r="F26" s="13"/>
      <c r="G26" s="13"/>
      <c r="H26" s="16"/>
    </row>
    <row r="27" spans="1:8">
      <c r="A27" s="106"/>
      <c r="B27" s="15" t="s">
        <v>118</v>
      </c>
      <c r="C27" s="10"/>
      <c r="D27" s="12">
        <v>15.485581728498</v>
      </c>
      <c r="E27" s="13"/>
      <c r="F27" s="13"/>
      <c r="G27" s="13"/>
      <c r="H27" s="16"/>
    </row>
    <row r="28" spans="1:8">
      <c r="A28" s="102" t="s">
        <v>102</v>
      </c>
      <c r="B28" s="103"/>
      <c r="C28" s="106" t="s">
        <v>122</v>
      </c>
      <c r="D28" s="17">
        <v>2.9374108879224998</v>
      </c>
      <c r="E28" s="13">
        <v>0.105</v>
      </c>
      <c r="F28" s="13" t="s">
        <v>123</v>
      </c>
      <c r="G28" s="17">
        <v>27.975341789738</v>
      </c>
      <c r="H28" s="16"/>
    </row>
    <row r="29" spans="1:8">
      <c r="A29" s="108">
        <v>1</v>
      </c>
      <c r="B29" s="15" t="s">
        <v>115</v>
      </c>
      <c r="C29" s="106"/>
      <c r="D29" s="17">
        <v>0</v>
      </c>
      <c r="E29" s="13"/>
      <c r="F29" s="13"/>
      <c r="G29" s="13"/>
      <c r="H29" s="107" t="s">
        <v>43</v>
      </c>
    </row>
    <row r="30" spans="1:8">
      <c r="A30" s="106"/>
      <c r="B30" s="15" t="s">
        <v>116</v>
      </c>
      <c r="C30" s="106"/>
      <c r="D30" s="17">
        <v>0</v>
      </c>
      <c r="E30" s="13"/>
      <c r="F30" s="13"/>
      <c r="G30" s="13"/>
      <c r="H30" s="107"/>
    </row>
    <row r="31" spans="1:8">
      <c r="A31" s="106"/>
      <c r="B31" s="15" t="s">
        <v>117</v>
      </c>
      <c r="C31" s="106"/>
      <c r="D31" s="17">
        <v>0</v>
      </c>
      <c r="E31" s="13"/>
      <c r="F31" s="13"/>
      <c r="G31" s="13"/>
      <c r="H31" s="107"/>
    </row>
    <row r="32" spans="1:8">
      <c r="A32" s="106"/>
      <c r="B32" s="15" t="s">
        <v>118</v>
      </c>
      <c r="C32" s="106"/>
      <c r="D32" s="17">
        <v>2.9374108879224998</v>
      </c>
      <c r="E32" s="13"/>
      <c r="F32" s="13"/>
      <c r="G32" s="13"/>
      <c r="H32" s="107"/>
    </row>
    <row r="33" spans="1:8">
      <c r="A33" s="102" t="s">
        <v>102</v>
      </c>
      <c r="B33" s="103"/>
      <c r="C33" s="106" t="s">
        <v>125</v>
      </c>
      <c r="D33" s="17">
        <v>12.548170840576001</v>
      </c>
      <c r="E33" s="13">
        <v>0.41499999999999998</v>
      </c>
      <c r="F33" s="13" t="s">
        <v>123</v>
      </c>
      <c r="G33" s="17">
        <v>30.236556242351998</v>
      </c>
      <c r="H33" s="16"/>
    </row>
    <row r="34" spans="1:8">
      <c r="A34" s="108">
        <v>2</v>
      </c>
      <c r="B34" s="15" t="s">
        <v>115</v>
      </c>
      <c r="C34" s="106"/>
      <c r="D34" s="17">
        <v>0</v>
      </c>
      <c r="E34" s="13"/>
      <c r="F34" s="13"/>
      <c r="G34" s="13"/>
      <c r="H34" s="107" t="s">
        <v>43</v>
      </c>
    </row>
    <row r="35" spans="1:8">
      <c r="A35" s="106"/>
      <c r="B35" s="15" t="s">
        <v>116</v>
      </c>
      <c r="C35" s="106"/>
      <c r="D35" s="17">
        <v>0</v>
      </c>
      <c r="E35" s="13"/>
      <c r="F35" s="13"/>
      <c r="G35" s="13"/>
      <c r="H35" s="107"/>
    </row>
    <row r="36" spans="1:8">
      <c r="A36" s="106"/>
      <c r="B36" s="15" t="s">
        <v>117</v>
      </c>
      <c r="C36" s="106"/>
      <c r="D36" s="17">
        <v>0</v>
      </c>
      <c r="E36" s="13"/>
      <c r="F36" s="13"/>
      <c r="G36" s="13"/>
      <c r="H36" s="107"/>
    </row>
    <row r="37" spans="1:8">
      <c r="A37" s="106"/>
      <c r="B37" s="15" t="s">
        <v>118</v>
      </c>
      <c r="C37" s="106"/>
      <c r="D37" s="17">
        <v>12.548170840576001</v>
      </c>
      <c r="E37" s="13"/>
      <c r="F37" s="13"/>
      <c r="G37" s="13"/>
      <c r="H37" s="107"/>
    </row>
    <row r="38" spans="1:8" ht="24.6">
      <c r="A38" s="104" t="s">
        <v>77</v>
      </c>
      <c r="B38" s="101"/>
      <c r="C38" s="10"/>
      <c r="D38" s="12">
        <v>293.55164752018999</v>
      </c>
      <c r="E38" s="13"/>
      <c r="F38" s="13"/>
      <c r="G38" s="13"/>
      <c r="H38" s="16"/>
    </row>
    <row r="39" spans="1:8">
      <c r="A39" s="106" t="s">
        <v>126</v>
      </c>
      <c r="B39" s="15" t="s">
        <v>115</v>
      </c>
      <c r="C39" s="10"/>
      <c r="D39" s="12">
        <v>0</v>
      </c>
      <c r="E39" s="13"/>
      <c r="F39" s="13"/>
      <c r="G39" s="13"/>
      <c r="H39" s="16"/>
    </row>
    <row r="40" spans="1:8">
      <c r="A40" s="106"/>
      <c r="B40" s="15" t="s">
        <v>116</v>
      </c>
      <c r="C40" s="10"/>
      <c r="D40" s="12">
        <v>0</v>
      </c>
      <c r="E40" s="13"/>
      <c r="F40" s="13"/>
      <c r="G40" s="13"/>
      <c r="H40" s="16"/>
    </row>
    <row r="41" spans="1:8">
      <c r="A41" s="106"/>
      <c r="B41" s="15" t="s">
        <v>117</v>
      </c>
      <c r="C41" s="10"/>
      <c r="D41" s="12">
        <v>0</v>
      </c>
      <c r="E41" s="13"/>
      <c r="F41" s="13"/>
      <c r="G41" s="13"/>
      <c r="H41" s="16"/>
    </row>
    <row r="42" spans="1:8">
      <c r="A42" s="106"/>
      <c r="B42" s="15" t="s">
        <v>118</v>
      </c>
      <c r="C42" s="10"/>
      <c r="D42" s="12">
        <v>293.55164752018999</v>
      </c>
      <c r="E42" s="13"/>
      <c r="F42" s="13"/>
      <c r="G42" s="13"/>
      <c r="H42" s="16"/>
    </row>
    <row r="43" spans="1:8">
      <c r="A43" s="102" t="s">
        <v>77</v>
      </c>
      <c r="B43" s="103"/>
      <c r="C43" s="106" t="s">
        <v>122</v>
      </c>
      <c r="D43" s="17">
        <v>55.682881063906002</v>
      </c>
      <c r="E43" s="13">
        <v>0.105</v>
      </c>
      <c r="F43" s="13" t="s">
        <v>123</v>
      </c>
      <c r="G43" s="17">
        <v>530.31315298957998</v>
      </c>
      <c r="H43" s="16"/>
    </row>
    <row r="44" spans="1:8">
      <c r="A44" s="108">
        <v>1</v>
      </c>
      <c r="B44" s="15" t="s">
        <v>115</v>
      </c>
      <c r="C44" s="106"/>
      <c r="D44" s="17">
        <v>0</v>
      </c>
      <c r="E44" s="13"/>
      <c r="F44" s="13"/>
      <c r="G44" s="13"/>
      <c r="H44" s="107" t="s">
        <v>43</v>
      </c>
    </row>
    <row r="45" spans="1:8">
      <c r="A45" s="106"/>
      <c r="B45" s="15" t="s">
        <v>116</v>
      </c>
      <c r="C45" s="106"/>
      <c r="D45" s="17">
        <v>0</v>
      </c>
      <c r="E45" s="13"/>
      <c r="F45" s="13"/>
      <c r="G45" s="13"/>
      <c r="H45" s="107"/>
    </row>
    <row r="46" spans="1:8">
      <c r="A46" s="106"/>
      <c r="B46" s="15" t="s">
        <v>117</v>
      </c>
      <c r="C46" s="106"/>
      <c r="D46" s="17">
        <v>0</v>
      </c>
      <c r="E46" s="13"/>
      <c r="F46" s="13"/>
      <c r="G46" s="13"/>
      <c r="H46" s="107"/>
    </row>
    <row r="47" spans="1:8">
      <c r="A47" s="106"/>
      <c r="B47" s="15" t="s">
        <v>118</v>
      </c>
      <c r="C47" s="106"/>
      <c r="D47" s="17">
        <v>55.682881063906002</v>
      </c>
      <c r="E47" s="13"/>
      <c r="F47" s="13"/>
      <c r="G47" s="13"/>
      <c r="H47" s="107"/>
    </row>
    <row r="48" spans="1:8">
      <c r="A48" s="102" t="s">
        <v>77</v>
      </c>
      <c r="B48" s="103"/>
      <c r="C48" s="106" t="s">
        <v>125</v>
      </c>
      <c r="D48" s="17">
        <v>237.86876645628001</v>
      </c>
      <c r="E48" s="13">
        <v>0.41499999999999998</v>
      </c>
      <c r="F48" s="13" t="s">
        <v>123</v>
      </c>
      <c r="G48" s="17">
        <v>573.17775049705995</v>
      </c>
      <c r="H48" s="16"/>
    </row>
    <row r="49" spans="1:8">
      <c r="A49" s="108">
        <v>2</v>
      </c>
      <c r="B49" s="15" t="s">
        <v>115</v>
      </c>
      <c r="C49" s="106"/>
      <c r="D49" s="17">
        <v>0</v>
      </c>
      <c r="E49" s="13"/>
      <c r="F49" s="13"/>
      <c r="G49" s="13"/>
      <c r="H49" s="107" t="s">
        <v>43</v>
      </c>
    </row>
    <row r="50" spans="1:8">
      <c r="A50" s="106"/>
      <c r="B50" s="15" t="s">
        <v>116</v>
      </c>
      <c r="C50" s="106"/>
      <c r="D50" s="17">
        <v>0</v>
      </c>
      <c r="E50" s="13"/>
      <c r="F50" s="13"/>
      <c r="G50" s="13"/>
      <c r="H50" s="107"/>
    </row>
    <row r="51" spans="1:8">
      <c r="A51" s="106"/>
      <c r="B51" s="15" t="s">
        <v>117</v>
      </c>
      <c r="C51" s="106"/>
      <c r="D51" s="17">
        <v>0</v>
      </c>
      <c r="E51" s="13"/>
      <c r="F51" s="13"/>
      <c r="G51" s="13"/>
      <c r="H51" s="107"/>
    </row>
    <row r="52" spans="1:8">
      <c r="A52" s="106"/>
      <c r="B52" s="15" t="s">
        <v>118</v>
      </c>
      <c r="C52" s="106"/>
      <c r="D52" s="17">
        <v>237.86876645628001</v>
      </c>
      <c r="E52" s="13"/>
      <c r="F52" s="13"/>
      <c r="G52" s="13"/>
      <c r="H52" s="107"/>
    </row>
    <row r="53" spans="1:8" ht="24.6">
      <c r="A53" s="104" t="s">
        <v>43</v>
      </c>
      <c r="B53" s="101"/>
      <c r="C53" s="10"/>
      <c r="D53" s="12">
        <v>4126.7629987970004</v>
      </c>
      <c r="E53" s="13"/>
      <c r="F53" s="13"/>
      <c r="G53" s="13"/>
      <c r="H53" s="16"/>
    </row>
    <row r="54" spans="1:8">
      <c r="A54" s="106" t="s">
        <v>121</v>
      </c>
      <c r="B54" s="15" t="s">
        <v>115</v>
      </c>
      <c r="C54" s="10"/>
      <c r="D54" s="12">
        <v>3863.6435414837001</v>
      </c>
      <c r="E54" s="13"/>
      <c r="F54" s="13"/>
      <c r="G54" s="13"/>
      <c r="H54" s="16"/>
    </row>
    <row r="55" spans="1:8">
      <c r="A55" s="106"/>
      <c r="B55" s="15" t="s">
        <v>116</v>
      </c>
      <c r="C55" s="10"/>
      <c r="D55" s="12">
        <v>263.11945731332997</v>
      </c>
      <c r="E55" s="13"/>
      <c r="F55" s="13"/>
      <c r="G55" s="13"/>
      <c r="H55" s="16"/>
    </row>
    <row r="56" spans="1:8">
      <c r="A56" s="106"/>
      <c r="B56" s="15" t="s">
        <v>117</v>
      </c>
      <c r="C56" s="10"/>
      <c r="D56" s="12">
        <v>0</v>
      </c>
      <c r="E56" s="13"/>
      <c r="F56" s="13"/>
      <c r="G56" s="13"/>
      <c r="H56" s="16"/>
    </row>
    <row r="57" spans="1:8">
      <c r="A57" s="106"/>
      <c r="B57" s="15" t="s">
        <v>118</v>
      </c>
      <c r="C57" s="10"/>
      <c r="D57" s="12">
        <v>0</v>
      </c>
      <c r="E57" s="13"/>
      <c r="F57" s="13"/>
      <c r="G57" s="13"/>
      <c r="H57" s="16"/>
    </row>
    <row r="58" spans="1:8">
      <c r="A58" s="102" t="s">
        <v>105</v>
      </c>
      <c r="B58" s="103"/>
      <c r="C58" s="106" t="s">
        <v>125</v>
      </c>
      <c r="D58" s="17">
        <v>4126.7629987970004</v>
      </c>
      <c r="E58" s="13">
        <v>0.41499999999999998</v>
      </c>
      <c r="F58" s="13" t="s">
        <v>123</v>
      </c>
      <c r="G58" s="17">
        <v>9944.007226017</v>
      </c>
      <c r="H58" s="16"/>
    </row>
    <row r="59" spans="1:8">
      <c r="A59" s="108">
        <v>1</v>
      </c>
      <c r="B59" s="15" t="s">
        <v>115</v>
      </c>
      <c r="C59" s="106"/>
      <c r="D59" s="17">
        <v>3863.6435414837001</v>
      </c>
      <c r="E59" s="13"/>
      <c r="F59" s="13"/>
      <c r="G59" s="13"/>
      <c r="H59" s="107" t="s">
        <v>43</v>
      </c>
    </row>
    <row r="60" spans="1:8">
      <c r="A60" s="106"/>
      <c r="B60" s="15" t="s">
        <v>116</v>
      </c>
      <c r="C60" s="106"/>
      <c r="D60" s="17">
        <v>263.11945731332997</v>
      </c>
      <c r="E60" s="13"/>
      <c r="F60" s="13"/>
      <c r="G60" s="13"/>
      <c r="H60" s="107"/>
    </row>
    <row r="61" spans="1:8">
      <c r="A61" s="106"/>
      <c r="B61" s="15" t="s">
        <v>117</v>
      </c>
      <c r="C61" s="106"/>
      <c r="D61" s="17">
        <v>0</v>
      </c>
      <c r="E61" s="13"/>
      <c r="F61" s="13"/>
      <c r="G61" s="13"/>
      <c r="H61" s="107"/>
    </row>
    <row r="62" spans="1:8">
      <c r="A62" s="106"/>
      <c r="B62" s="15" t="s">
        <v>118</v>
      </c>
      <c r="C62" s="106"/>
      <c r="D62" s="17">
        <v>0</v>
      </c>
      <c r="E62" s="13"/>
      <c r="F62" s="13"/>
      <c r="G62" s="13"/>
      <c r="H62" s="107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105" t="s">
        <v>127</v>
      </c>
      <c r="B65" s="105"/>
      <c r="C65" s="105"/>
      <c r="D65" s="105"/>
      <c r="E65" s="105"/>
      <c r="F65" s="105"/>
      <c r="G65" s="105"/>
      <c r="H65" s="105"/>
    </row>
    <row r="66" spans="1:8">
      <c r="A66" s="105" t="s">
        <v>128</v>
      </c>
      <c r="B66" s="105"/>
      <c r="C66" s="105"/>
      <c r="D66" s="105"/>
      <c r="E66" s="105"/>
      <c r="F66" s="105"/>
      <c r="G66" s="105"/>
      <c r="H66" s="105"/>
    </row>
  </sheetData>
  <mergeCells count="40">
    <mergeCell ref="C48:C52"/>
    <mergeCell ref="C58:C62"/>
    <mergeCell ref="H9:H12"/>
    <mergeCell ref="H19:H22"/>
    <mergeCell ref="H29:H32"/>
    <mergeCell ref="H34:H37"/>
    <mergeCell ref="H44:H47"/>
    <mergeCell ref="H49:H52"/>
    <mergeCell ref="H59:H62"/>
    <mergeCell ref="C8:C12"/>
    <mergeCell ref="C18:C22"/>
    <mergeCell ref="C28:C32"/>
    <mergeCell ref="C33:C37"/>
    <mergeCell ref="C43:C47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XFD1048576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9" t="s">
        <v>129</v>
      </c>
      <c r="B1" s="109"/>
      <c r="C1" s="109"/>
      <c r="D1" s="109"/>
      <c r="E1" s="109"/>
      <c r="F1" s="109"/>
      <c r="G1" s="109"/>
      <c r="H1" s="109"/>
    </row>
    <row r="3" spans="1:8" ht="44.25" customHeight="1">
      <c r="A3" s="2" t="s">
        <v>130</v>
      </c>
      <c r="B3" s="2" t="s">
        <v>131</v>
      </c>
      <c r="C3" s="2" t="s">
        <v>132</v>
      </c>
      <c r="D3" s="2" t="s">
        <v>133</v>
      </c>
      <c r="E3" s="2" t="s">
        <v>134</v>
      </c>
      <c r="F3" s="2" t="s">
        <v>135</v>
      </c>
      <c r="G3" s="2" t="s">
        <v>136</v>
      </c>
      <c r="H3" s="2" t="s">
        <v>137</v>
      </c>
    </row>
    <row r="4" spans="1:8" ht="39" hidden="1" customHeight="1">
      <c r="A4" s="3" t="s">
        <v>138</v>
      </c>
      <c r="B4" s="4" t="s">
        <v>123</v>
      </c>
      <c r="C4" s="5">
        <v>3.5000000000000003E-2</v>
      </c>
      <c r="D4" s="5">
        <v>34488.969683926</v>
      </c>
      <c r="E4" s="4">
        <v>6</v>
      </c>
      <c r="F4" s="4"/>
      <c r="G4" s="5">
        <v>1207.1139389374</v>
      </c>
      <c r="H4" s="6"/>
    </row>
    <row r="5" spans="1:8" ht="39" hidden="1" customHeight="1">
      <c r="A5" s="3" t="s">
        <v>139</v>
      </c>
      <c r="B5" s="4" t="s">
        <v>123</v>
      </c>
      <c r="C5" s="5">
        <v>0.11838235294118001</v>
      </c>
      <c r="D5" s="5">
        <v>1724.4134162502</v>
      </c>
      <c r="E5" s="4">
        <v>6</v>
      </c>
      <c r="F5" s="4"/>
      <c r="G5" s="5">
        <v>204.14011765903001</v>
      </c>
      <c r="H5" s="6"/>
    </row>
    <row r="6" spans="1:8" ht="39" customHeight="1">
      <c r="A6" s="3" t="s">
        <v>140</v>
      </c>
      <c r="B6" s="4" t="s">
        <v>123</v>
      </c>
      <c r="C6" s="5">
        <v>0.59591406250000001</v>
      </c>
      <c r="D6" s="5">
        <v>5103.9171675885</v>
      </c>
      <c r="E6" s="4">
        <v>10</v>
      </c>
      <c r="F6" s="3" t="s">
        <v>140</v>
      </c>
      <c r="G6" s="5">
        <v>3041.4960140011999</v>
      </c>
      <c r="H6" s="6" t="s">
        <v>141</v>
      </c>
    </row>
    <row r="7" spans="1:8" ht="39" customHeight="1">
      <c r="A7" s="3" t="s">
        <v>142</v>
      </c>
      <c r="B7" s="4" t="s">
        <v>123</v>
      </c>
      <c r="C7" s="5">
        <v>0.17378125</v>
      </c>
      <c r="D7" s="5">
        <v>818.22700652441995</v>
      </c>
      <c r="E7" s="4">
        <v>10</v>
      </c>
      <c r="F7" s="3" t="s">
        <v>142</v>
      </c>
      <c r="G7" s="5">
        <v>142.19251197757001</v>
      </c>
      <c r="H7" s="6" t="s">
        <v>143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7" zoomScale="90" zoomScaleNormal="90" workbookViewId="0">
      <selection activeCell="C22" sqref="C22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2" t="s">
        <v>3</v>
      </c>
      <c r="B13" s="92"/>
      <c r="C13" s="92"/>
      <c r="D13" s="92"/>
      <c r="E13" s="92"/>
      <c r="F13" s="92"/>
      <c r="G13" s="92"/>
      <c r="H13" s="92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9" t="s">
        <v>5</v>
      </c>
      <c r="B18" s="99" t="s">
        <v>31</v>
      </c>
      <c r="C18" s="99" t="s">
        <v>32</v>
      </c>
      <c r="D18" s="96" t="s">
        <v>33</v>
      </c>
      <c r="E18" s="97"/>
      <c r="F18" s="97"/>
      <c r="G18" s="97"/>
      <c r="H18" s="98"/>
    </row>
    <row r="19" spans="1:8" ht="84.9" customHeight="1">
      <c r="A19" s="99"/>
      <c r="B19" s="99"/>
      <c r="C19" s="99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4768.0868065615996</v>
      </c>
      <c r="E25" s="41">
        <v>324.71329186945002</v>
      </c>
      <c r="F25" s="41">
        <v>0</v>
      </c>
      <c r="G25" s="41">
        <v>0</v>
      </c>
      <c r="H25" s="41">
        <v>5092.8000984310002</v>
      </c>
    </row>
    <row r="26" spans="1:8" ht="17.100000000000001" customHeight="1">
      <c r="A26" s="2"/>
      <c r="B26" s="33"/>
      <c r="C26" s="33" t="s">
        <v>44</v>
      </c>
      <c r="D26" s="41">
        <v>4768.0868065615996</v>
      </c>
      <c r="E26" s="41">
        <v>324.71329186945002</v>
      </c>
      <c r="F26" s="41">
        <v>0</v>
      </c>
      <c r="G26" s="41">
        <v>0</v>
      </c>
      <c r="H26" s="41">
        <v>5092.8000984310002</v>
      </c>
    </row>
    <row r="27" spans="1:8" ht="17.100000000000001" customHeight="1">
      <c r="A27" s="2"/>
      <c r="B27" s="33"/>
      <c r="C27" s="44" t="s">
        <v>45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7.100000000000001" customHeight="1">
      <c r="A29" s="2"/>
      <c r="B29" s="33"/>
      <c r="C29" s="33" t="s">
        <v>46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7.100000000000001" customHeight="1">
      <c r="A30" s="39"/>
      <c r="B30" s="33"/>
      <c r="C30" s="40" t="s">
        <v>47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7.100000000000001" customHeight="1">
      <c r="A32" s="2"/>
      <c r="B32" s="33"/>
      <c r="C32" s="40" t="s">
        <v>48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7.100000000000001" customHeight="1">
      <c r="A33" s="2"/>
      <c r="B33" s="33"/>
      <c r="C33" s="44" t="s">
        <v>49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7.100000000000001" customHeight="1">
      <c r="A35" s="2"/>
      <c r="B35" s="33"/>
      <c r="C35" s="33" t="s">
        <v>50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3.9" customHeight="1">
      <c r="A36" s="2"/>
      <c r="B36" s="33"/>
      <c r="C36" s="44" t="s">
        <v>51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7.100000000000001" customHeight="1">
      <c r="A38" s="2"/>
      <c r="B38" s="33"/>
      <c r="C38" s="33" t="s">
        <v>52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7.100000000000001" customHeight="1">
      <c r="A39" s="2"/>
      <c r="B39" s="33"/>
      <c r="C39" s="44" t="s">
        <v>53</v>
      </c>
      <c r="D39" s="41"/>
      <c r="E39" s="41"/>
      <c r="F39" s="41"/>
      <c r="G39" s="41"/>
      <c r="H39" s="41"/>
    </row>
    <row r="40" spans="1:8" s="35" customFormat="1">
      <c r="A40" s="45">
        <v>2</v>
      </c>
      <c r="B40" s="45" t="s">
        <v>54</v>
      </c>
      <c r="C40" s="46" t="s">
        <v>55</v>
      </c>
      <c r="D40" s="41">
        <v>10054.711656441999</v>
      </c>
      <c r="E40" s="41">
        <v>0</v>
      </c>
      <c r="F40" s="41">
        <v>0</v>
      </c>
      <c r="G40" s="41">
        <v>0</v>
      </c>
      <c r="H40" s="41">
        <v>10054.711656441999</v>
      </c>
    </row>
    <row r="41" spans="1:8" ht="17.100000000000001" customHeight="1">
      <c r="A41" s="2"/>
      <c r="B41" s="33"/>
      <c r="C41" s="33" t="s">
        <v>56</v>
      </c>
      <c r="D41" s="41">
        <v>10054.711656441999</v>
      </c>
      <c r="E41" s="41">
        <v>0</v>
      </c>
      <c r="F41" s="41">
        <v>0</v>
      </c>
      <c r="G41" s="41">
        <v>0</v>
      </c>
      <c r="H41" s="41">
        <v>10054.711656441999</v>
      </c>
    </row>
    <row r="42" spans="1:8" ht="17.100000000000001" customHeight="1">
      <c r="A42" s="2"/>
      <c r="B42" s="33"/>
      <c r="C42" s="33" t="s">
        <v>57</v>
      </c>
      <c r="D42" s="41">
        <v>14822.798463003001</v>
      </c>
      <c r="E42" s="41">
        <v>324.71329186945002</v>
      </c>
      <c r="F42" s="41">
        <v>0</v>
      </c>
      <c r="G42" s="41">
        <v>0</v>
      </c>
      <c r="H42" s="41">
        <v>15147.511754873</v>
      </c>
    </row>
    <row r="43" spans="1:8" ht="17.100000000000001" customHeight="1">
      <c r="A43" s="2"/>
      <c r="B43" s="33"/>
      <c r="C43" s="44" t="s">
        <v>58</v>
      </c>
      <c r="D43" s="41"/>
      <c r="E43" s="41"/>
      <c r="F43" s="41"/>
      <c r="G43" s="41"/>
      <c r="H43" s="41"/>
    </row>
    <row r="44" spans="1:8" ht="31.2">
      <c r="A44" s="2">
        <v>3</v>
      </c>
      <c r="B44" s="2" t="s">
        <v>59</v>
      </c>
      <c r="C44" s="42" t="s">
        <v>60</v>
      </c>
      <c r="D44" s="41">
        <v>296.45596926006999</v>
      </c>
      <c r="E44" s="41">
        <v>6.4942658373890003</v>
      </c>
      <c r="F44" s="41">
        <v>0</v>
      </c>
      <c r="G44" s="41">
        <v>0</v>
      </c>
      <c r="H44" s="41">
        <v>302.95023509745999</v>
      </c>
    </row>
    <row r="45" spans="1:8" ht="17.100000000000001" customHeight="1">
      <c r="A45" s="2"/>
      <c r="B45" s="33"/>
      <c r="C45" s="33" t="s">
        <v>61</v>
      </c>
      <c r="D45" s="41">
        <v>296.45596926006999</v>
      </c>
      <c r="E45" s="41">
        <v>6.4942658373890003</v>
      </c>
      <c r="F45" s="41">
        <v>0</v>
      </c>
      <c r="G45" s="41">
        <v>0</v>
      </c>
      <c r="H45" s="41">
        <v>302.95023509745999</v>
      </c>
    </row>
    <row r="46" spans="1:8" ht="17.100000000000001" customHeight="1">
      <c r="A46" s="2"/>
      <c r="B46" s="33"/>
      <c r="C46" s="33" t="s">
        <v>62</v>
      </c>
      <c r="D46" s="41">
        <v>15119.254432263</v>
      </c>
      <c r="E46" s="41">
        <v>331.20755770684002</v>
      </c>
      <c r="F46" s="41">
        <v>0</v>
      </c>
      <c r="G46" s="41">
        <v>0</v>
      </c>
      <c r="H46" s="41">
        <v>15450.461989969999</v>
      </c>
    </row>
    <row r="47" spans="1:8" ht="17.100000000000001" customHeight="1">
      <c r="A47" s="2"/>
      <c r="B47" s="33"/>
      <c r="C47" s="33" t="s">
        <v>63</v>
      </c>
      <c r="D47" s="41"/>
      <c r="E47" s="41"/>
      <c r="F47" s="41"/>
      <c r="G47" s="41"/>
      <c r="H47" s="41"/>
    </row>
    <row r="48" spans="1:8" ht="31.2">
      <c r="A48" s="2">
        <v>4</v>
      </c>
      <c r="B48" s="2" t="s">
        <v>64</v>
      </c>
      <c r="C48" s="48" t="s">
        <v>65</v>
      </c>
      <c r="D48" s="41">
        <v>394.59981062073001</v>
      </c>
      <c r="E48" s="41">
        <v>8.6445172561486991</v>
      </c>
      <c r="F48" s="41">
        <v>0</v>
      </c>
      <c r="G48" s="41">
        <v>0</v>
      </c>
      <c r="H48" s="41">
        <v>403.24432787687999</v>
      </c>
    </row>
    <row r="49" spans="1:8">
      <c r="A49" s="2">
        <v>5</v>
      </c>
      <c r="B49" s="2" t="s">
        <v>66</v>
      </c>
      <c r="C49" s="48" t="s">
        <v>67</v>
      </c>
      <c r="D49" s="41">
        <v>0</v>
      </c>
      <c r="E49" s="41">
        <v>0</v>
      </c>
      <c r="F49" s="41">
        <v>0</v>
      </c>
      <c r="G49" s="41">
        <v>15.485581728498</v>
      </c>
      <c r="H49" s="41">
        <v>15.485581728498</v>
      </c>
    </row>
    <row r="50" spans="1:8">
      <c r="A50" s="2">
        <v>6</v>
      </c>
      <c r="B50" s="2" t="s">
        <v>68</v>
      </c>
      <c r="C50" s="48" t="s">
        <v>69</v>
      </c>
      <c r="D50" s="41">
        <v>0</v>
      </c>
      <c r="E50" s="41">
        <v>0</v>
      </c>
      <c r="F50" s="41">
        <v>0</v>
      </c>
      <c r="G50" s="41">
        <v>72.711786364890003</v>
      </c>
      <c r="H50" s="41">
        <v>72.711786364890003</v>
      </c>
    </row>
    <row r="51" spans="1:8" ht="17.100000000000001" customHeight="1">
      <c r="A51" s="2"/>
      <c r="B51" s="33"/>
      <c r="C51" s="33" t="s">
        <v>70</v>
      </c>
      <c r="D51" s="41">
        <v>394.59981062073001</v>
      </c>
      <c r="E51" s="41">
        <v>8.6445172561486991</v>
      </c>
      <c r="F51" s="41">
        <v>0</v>
      </c>
      <c r="G51" s="41">
        <v>88.197368093387993</v>
      </c>
      <c r="H51" s="41">
        <v>491.44169597026001</v>
      </c>
    </row>
    <row r="52" spans="1:8" ht="17.100000000000001" customHeight="1">
      <c r="A52" s="2"/>
      <c r="B52" s="33"/>
      <c r="C52" s="33" t="s">
        <v>71</v>
      </c>
      <c r="D52" s="41">
        <v>15513.854242883999</v>
      </c>
      <c r="E52" s="41">
        <v>339.85207496299</v>
      </c>
      <c r="F52" s="41">
        <v>0</v>
      </c>
      <c r="G52" s="41">
        <v>88.197368093387993</v>
      </c>
      <c r="H52" s="41">
        <v>15941.90368594</v>
      </c>
    </row>
    <row r="53" spans="1:8" ht="17.100000000000001" customHeight="1">
      <c r="A53" s="2"/>
      <c r="B53" s="33"/>
      <c r="C53" s="33" t="s">
        <v>72</v>
      </c>
      <c r="D53" s="41"/>
      <c r="E53" s="41"/>
      <c r="F53" s="41"/>
      <c r="G53" s="41"/>
      <c r="H53" s="41"/>
    </row>
    <row r="54" spans="1:8">
      <c r="A54" s="2"/>
      <c r="B54" s="2"/>
      <c r="C54" s="48"/>
      <c r="D54" s="41"/>
      <c r="E54" s="41"/>
      <c r="F54" s="41"/>
      <c r="G54" s="41"/>
      <c r="H54" s="41">
        <f>SUM(D54:G54)</f>
        <v>0</v>
      </c>
    </row>
    <row r="55" spans="1:8" ht="17.100000000000001" customHeight="1">
      <c r="A55" s="2"/>
      <c r="B55" s="33"/>
      <c r="C55" s="33" t="s">
        <v>73</v>
      </c>
      <c r="D55" s="41">
        <f>SUM(D54:D54)</f>
        <v>0</v>
      </c>
      <c r="E55" s="41">
        <f>SUM(E54:E54)</f>
        <v>0</v>
      </c>
      <c r="F55" s="41">
        <f>SUM(F54:F54)</f>
        <v>0</v>
      </c>
      <c r="G55" s="41">
        <f>SUM(G54:G54)</f>
        <v>0</v>
      </c>
      <c r="H55" s="41">
        <f>SUM(D55:G55)</f>
        <v>0</v>
      </c>
    </row>
    <row r="56" spans="1:8" ht="17.100000000000001" customHeight="1">
      <c r="A56" s="2"/>
      <c r="B56" s="33"/>
      <c r="C56" s="33" t="s">
        <v>74</v>
      </c>
      <c r="D56" s="41">
        <v>15513.854242883999</v>
      </c>
      <c r="E56" s="41">
        <v>339.85207496299</v>
      </c>
      <c r="F56" s="41">
        <v>0</v>
      </c>
      <c r="G56" s="41">
        <v>88.197368093387993</v>
      </c>
      <c r="H56" s="41">
        <v>15941.90368594</v>
      </c>
    </row>
    <row r="57" spans="1:8" ht="153" customHeight="1">
      <c r="A57" s="2"/>
      <c r="B57" s="33"/>
      <c r="C57" s="33" t="s">
        <v>75</v>
      </c>
      <c r="D57" s="41"/>
      <c r="E57" s="41"/>
      <c r="F57" s="41"/>
      <c r="G57" s="41"/>
      <c r="H57" s="41"/>
    </row>
    <row r="58" spans="1:8">
      <c r="A58" s="2">
        <v>7</v>
      </c>
      <c r="B58" s="2" t="s">
        <v>76</v>
      </c>
      <c r="C58" s="48" t="s">
        <v>77</v>
      </c>
      <c r="D58" s="41">
        <v>0</v>
      </c>
      <c r="E58" s="41">
        <v>0</v>
      </c>
      <c r="F58" s="41">
        <v>0</v>
      </c>
      <c r="G58" s="41">
        <v>293.55164752018999</v>
      </c>
      <c r="H58" s="41">
        <v>293.55164752018999</v>
      </c>
    </row>
    <row r="59" spans="1:8" ht="17.100000000000001" customHeight="1">
      <c r="A59" s="2"/>
      <c r="B59" s="33"/>
      <c r="C59" s="33" t="s">
        <v>78</v>
      </c>
      <c r="D59" s="41">
        <v>0</v>
      </c>
      <c r="E59" s="41">
        <v>0</v>
      </c>
      <c r="F59" s="41">
        <v>0</v>
      </c>
      <c r="G59" s="41">
        <v>293.55164752018999</v>
      </c>
      <c r="H59" s="41">
        <v>293.55164752018999</v>
      </c>
    </row>
    <row r="60" spans="1:8" ht="17.100000000000001" customHeight="1">
      <c r="A60" s="2"/>
      <c r="B60" s="33"/>
      <c r="C60" s="33" t="s">
        <v>79</v>
      </c>
      <c r="D60" s="41">
        <v>15513.854242883999</v>
      </c>
      <c r="E60" s="41">
        <v>339.85207496299</v>
      </c>
      <c r="F60" s="41">
        <v>0</v>
      </c>
      <c r="G60" s="41">
        <v>381.74901561358001</v>
      </c>
      <c r="H60" s="41">
        <v>16235.455333460999</v>
      </c>
    </row>
    <row r="61" spans="1:8" ht="17.100000000000001" customHeight="1">
      <c r="A61" s="2"/>
      <c r="B61" s="33"/>
      <c r="C61" s="33" t="s">
        <v>80</v>
      </c>
      <c r="D61" s="41"/>
      <c r="E61" s="41"/>
      <c r="F61" s="41"/>
      <c r="G61" s="41"/>
      <c r="H61" s="41"/>
    </row>
    <row r="62" spans="1:8" ht="33.9" customHeight="1">
      <c r="A62" s="2">
        <v>8</v>
      </c>
      <c r="B62" s="2" t="s">
        <v>81</v>
      </c>
      <c r="C62" s="48" t="s">
        <v>82</v>
      </c>
      <c r="D62" s="41">
        <f>D60*3%</f>
        <v>465.41562728652002</v>
      </c>
      <c r="E62" s="41">
        <f>E60*3%</f>
        <v>10.195562248889701</v>
      </c>
      <c r="F62" s="41">
        <f>F60*3%</f>
        <v>0</v>
      </c>
      <c r="G62" s="41">
        <f>G60*3%</f>
        <v>11.4524704684074</v>
      </c>
      <c r="H62" s="41">
        <f>SUM(D62:G62)</f>
        <v>487.06366000381701</v>
      </c>
    </row>
    <row r="63" spans="1:8" ht="17.100000000000001" customHeight="1">
      <c r="A63" s="2"/>
      <c r="B63" s="33"/>
      <c r="C63" s="33" t="s">
        <v>83</v>
      </c>
      <c r="D63" s="41">
        <f>D62</f>
        <v>465.41562728652002</v>
      </c>
      <c r="E63" s="41">
        <f>E62</f>
        <v>10.195562248889701</v>
      </c>
      <c r="F63" s="41">
        <f>F62</f>
        <v>0</v>
      </c>
      <c r="G63" s="41">
        <f>G62</f>
        <v>11.4524704684074</v>
      </c>
      <c r="H63" s="41">
        <f>SUM(D63:G63)</f>
        <v>487.06366000381701</v>
      </c>
    </row>
    <row r="64" spans="1:8" ht="17.100000000000001" customHeight="1">
      <c r="A64" s="2"/>
      <c r="B64" s="33"/>
      <c r="C64" s="33" t="s">
        <v>84</v>
      </c>
      <c r="D64" s="41">
        <f>D63+D60</f>
        <v>15979.269870170499</v>
      </c>
      <c r="E64" s="41">
        <f>E63+E60</f>
        <v>350.04763721187999</v>
      </c>
      <c r="F64" s="41">
        <f>F63+F60</f>
        <v>0</v>
      </c>
      <c r="G64" s="41">
        <f>G63+G60</f>
        <v>393.20148608198701</v>
      </c>
      <c r="H64" s="41">
        <f>SUM(D64:G64)</f>
        <v>16722.5189934644</v>
      </c>
    </row>
    <row r="65" spans="1:8" ht="17.100000000000001" customHeight="1">
      <c r="A65" s="2"/>
      <c r="B65" s="33"/>
      <c r="C65" s="33" t="s">
        <v>85</v>
      </c>
      <c r="D65" s="41"/>
      <c r="E65" s="41"/>
      <c r="F65" s="41"/>
      <c r="G65" s="41"/>
      <c r="H65" s="41"/>
    </row>
    <row r="66" spans="1:8" ht="17.100000000000001" customHeight="1">
      <c r="A66" s="2">
        <v>9</v>
      </c>
      <c r="B66" s="2" t="s">
        <v>86</v>
      </c>
      <c r="C66" s="48" t="s">
        <v>87</v>
      </c>
      <c r="D66" s="41">
        <f>D64*20%</f>
        <v>3195.8539740340998</v>
      </c>
      <c r="E66" s="41">
        <f>E64*20%</f>
        <v>70.009527442375898</v>
      </c>
      <c r="F66" s="41">
        <f>F64*20%</f>
        <v>0</v>
      </c>
      <c r="G66" s="41">
        <f>G64*20%</f>
        <v>78.640297216397499</v>
      </c>
      <c r="H66" s="41">
        <f>SUM(D66:G66)</f>
        <v>3344.5037986928801</v>
      </c>
    </row>
    <row r="67" spans="1:8" ht="17.100000000000001" customHeight="1">
      <c r="A67" s="2"/>
      <c r="B67" s="33"/>
      <c r="C67" s="33" t="s">
        <v>88</v>
      </c>
      <c r="D67" s="41">
        <f>D66</f>
        <v>3195.8539740340998</v>
      </c>
      <c r="E67" s="41">
        <f>E66</f>
        <v>70.009527442375898</v>
      </c>
      <c r="F67" s="41">
        <f>F66</f>
        <v>0</v>
      </c>
      <c r="G67" s="41">
        <f>G66</f>
        <v>78.640297216397499</v>
      </c>
      <c r="H67" s="41">
        <f>SUM(D67:G67)</f>
        <v>3344.5037986928801</v>
      </c>
    </row>
    <row r="68" spans="1:8" ht="17.100000000000001" customHeight="1">
      <c r="A68" s="2"/>
      <c r="B68" s="33"/>
      <c r="C68" s="33" t="s">
        <v>89</v>
      </c>
      <c r="D68" s="41">
        <f>D67+D64</f>
        <v>19175.123844204601</v>
      </c>
      <c r="E68" s="41">
        <f>E67+E64</f>
        <v>420.05716465425598</v>
      </c>
      <c r="F68" s="41">
        <f>F67+F64</f>
        <v>0</v>
      </c>
      <c r="G68" s="41">
        <f>G67+G64</f>
        <v>471.841783298385</v>
      </c>
      <c r="H68" s="41">
        <f>SUM(D68:G68)</f>
        <v>20067.022792157299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55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94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55</v>
      </c>
      <c r="D13" s="32">
        <v>10054.707115843001</v>
      </c>
      <c r="E13" s="32">
        <v>0</v>
      </c>
      <c r="F13" s="32">
        <v>0</v>
      </c>
      <c r="G13" s="32">
        <v>0</v>
      </c>
      <c r="H13" s="32">
        <v>10054.707115843001</v>
      </c>
      <c r="J13" s="20"/>
    </row>
    <row r="14" spans="1:14" ht="17.100000000000001" customHeight="1">
      <c r="A14" s="2"/>
      <c r="B14" s="33"/>
      <c r="C14" s="33" t="s">
        <v>96</v>
      </c>
      <c r="D14" s="32">
        <v>10054.707115843001</v>
      </c>
      <c r="E14" s="32">
        <v>0</v>
      </c>
      <c r="F14" s="32">
        <v>0</v>
      </c>
      <c r="G14" s="32">
        <v>0</v>
      </c>
      <c r="H14" s="32">
        <v>10054.707115843001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94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904.44326507788003</v>
      </c>
      <c r="E13" s="32">
        <v>61.593834556122999</v>
      </c>
      <c r="F13" s="32">
        <v>0</v>
      </c>
      <c r="G13" s="32">
        <v>0</v>
      </c>
      <c r="H13" s="32">
        <v>966.03709963401002</v>
      </c>
      <c r="J13" s="20"/>
    </row>
    <row r="14" spans="1:14" ht="17.100000000000001" customHeight="1">
      <c r="A14" s="2"/>
      <c r="B14" s="33"/>
      <c r="C14" s="33" t="s">
        <v>96</v>
      </c>
      <c r="D14" s="32">
        <v>904.44326507788003</v>
      </c>
      <c r="E14" s="32">
        <v>61.593834556122999</v>
      </c>
      <c r="F14" s="32">
        <v>0</v>
      </c>
      <c r="G14" s="32">
        <v>0</v>
      </c>
      <c r="H14" s="32">
        <v>966.03709963401002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94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102</v>
      </c>
      <c r="D13" s="32">
        <v>0</v>
      </c>
      <c r="E13" s="32">
        <v>0</v>
      </c>
      <c r="F13" s="32">
        <v>0</v>
      </c>
      <c r="G13" s="32">
        <v>2.9374108879224998</v>
      </c>
      <c r="H13" s="32">
        <v>2.9374108879224998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2.9374108879224998</v>
      </c>
      <c r="H14" s="32">
        <v>2.9374108879224998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94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77</v>
      </c>
      <c r="D13" s="32">
        <v>0</v>
      </c>
      <c r="E13" s="32">
        <v>0</v>
      </c>
      <c r="F13" s="32">
        <v>0</v>
      </c>
      <c r="G13" s="32">
        <v>55.682881063906002</v>
      </c>
      <c r="H13" s="32">
        <v>55.682881063906002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55.682881063906002</v>
      </c>
      <c r="H14" s="32">
        <v>55.682881063906002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94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105</v>
      </c>
      <c r="D13" s="32">
        <v>3863.6435414837001</v>
      </c>
      <c r="E13" s="32">
        <v>263.11945731332997</v>
      </c>
      <c r="F13" s="32">
        <v>0</v>
      </c>
      <c r="G13" s="32">
        <v>0</v>
      </c>
      <c r="H13" s="32">
        <v>4126.7629987970004</v>
      </c>
      <c r="J13" s="20"/>
    </row>
    <row r="14" spans="1:14" ht="17.100000000000001" customHeight="1">
      <c r="A14" s="2"/>
      <c r="B14" s="33"/>
      <c r="C14" s="33" t="s">
        <v>96</v>
      </c>
      <c r="D14" s="32">
        <v>3863.6435414837001</v>
      </c>
      <c r="E14" s="32">
        <v>263.11945731332997</v>
      </c>
      <c r="F14" s="32">
        <v>0</v>
      </c>
      <c r="G14" s="32">
        <v>0</v>
      </c>
      <c r="H14" s="32">
        <v>4126.7629987970004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94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102</v>
      </c>
      <c r="D13" s="32">
        <v>0</v>
      </c>
      <c r="E13" s="32">
        <v>0</v>
      </c>
      <c r="F13" s="32">
        <v>0</v>
      </c>
      <c r="G13" s="32">
        <v>12.548170840576001</v>
      </c>
      <c r="H13" s="32">
        <v>12.548170840576001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12.548170840576001</v>
      </c>
      <c r="H14" s="32">
        <v>12.548170840576001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94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77</v>
      </c>
      <c r="D13" s="32">
        <v>0</v>
      </c>
      <c r="E13" s="32">
        <v>0</v>
      </c>
      <c r="F13" s="32">
        <v>0</v>
      </c>
      <c r="G13" s="32">
        <v>237.86876645628001</v>
      </c>
      <c r="H13" s="32">
        <v>237.86876645628001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237.86876645628001</v>
      </c>
      <c r="H14" s="32">
        <v>237.86876645628001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27-07-01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2025-11-18T07:03:24Z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AA7EB698D7954245A6A1BADF7864D254_12</vt:lpwstr>
  </property>
  <property fmtid="{D5CDD505-2E9C-101B-9397-08002B2CF9AE}" pid="3" name="KSOProductBuildVer">
    <vt:lpwstr>1049-12.2.0.23131</vt:lpwstr>
  </property>
</Properties>
</file>